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workbookProtection workbookPassword="CE9C" lockStructure="1"/>
  <bookViews>
    <workbookView xWindow="0" yWindow="0" windowWidth="20730" windowHeight="9735"/>
  </bookViews>
  <sheets>
    <sheet name="Start" sheetId="1" r:id="rId1"/>
    <sheet name="Calculations" sheetId="2" r:id="rId2"/>
    <sheet name="Up to 6 floors" sheetId="3" state="hidden" r:id="rId3"/>
    <sheet name="more than 6 floors" sheetId="4" state="hidden" r:id="rId4"/>
  </sheets>
  <calcPr calcId="144525"/>
  <customWorkbookViews>
    <customWorkbookView name="VoRteX - Personal View" guid="{A82CF5A8-CFD1-44FC-8C58-403A85B9256D}" mergeInterval="0" personalView="1" maximized="1" windowWidth="1362" windowHeight="553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9" i="4" l="1"/>
  <c r="D10" i="4" s="1"/>
  <c r="D17" i="3"/>
  <c r="D18" i="3" s="1"/>
  <c r="D14" i="3"/>
  <c r="D7" i="4"/>
  <c r="E4" i="4" l="1"/>
  <c r="D4" i="4"/>
  <c r="D3" i="4"/>
  <c r="D8" i="4" l="1"/>
  <c r="D15" i="3"/>
  <c r="H19" i="3"/>
  <c r="H18" i="3"/>
  <c r="G19" i="3"/>
  <c r="G18" i="3"/>
  <c r="E12" i="3"/>
  <c r="D12" i="3"/>
  <c r="E11" i="3"/>
  <c r="D11" i="3"/>
  <c r="E10" i="3"/>
  <c r="D10" i="3"/>
  <c r="E7" i="3"/>
  <c r="D7" i="3"/>
  <c r="E6" i="3"/>
  <c r="D6" i="3"/>
  <c r="E5" i="3"/>
  <c r="G9" i="2" s="1"/>
  <c r="D5" i="3"/>
  <c r="D16" i="3" l="1"/>
  <c r="G5" i="2" s="1"/>
  <c r="G13" i="2" s="1"/>
  <c r="E8" i="3"/>
  <c r="D8" i="3"/>
  <c r="I19" i="3"/>
  <c r="I18" i="3"/>
  <c r="I20" i="3" l="1"/>
  <c r="I21" i="3" s="1"/>
  <c r="E9" i="3" s="1"/>
  <c r="G10" i="2" l="1"/>
  <c r="D9" i="3"/>
  <c r="G6" i="2" s="1"/>
  <c r="G14" i="2" l="1"/>
  <c r="G11" i="2"/>
  <c r="G7" i="2"/>
  <c r="G15" i="2" l="1"/>
</calcChain>
</file>

<file path=xl/sharedStrings.xml><?xml version="1.0" encoding="utf-8"?>
<sst xmlns="http://schemas.openxmlformats.org/spreadsheetml/2006/main" count="97" uniqueCount="60">
  <si>
    <t>INPUT DATA</t>
  </si>
  <si>
    <t>Item</t>
  </si>
  <si>
    <t>Price</t>
  </si>
  <si>
    <t>Sand</t>
  </si>
  <si>
    <t>Gravel</t>
  </si>
  <si>
    <t>Cement</t>
  </si>
  <si>
    <t>EGP</t>
  </si>
  <si>
    <t>OUTPUT DATA</t>
  </si>
  <si>
    <t>Total Ground Floor Cost</t>
  </si>
  <si>
    <t>Total Typical Floor Cost</t>
  </si>
  <si>
    <t>Total Cost Concrete+Finishing</t>
  </si>
  <si>
    <t>M2</t>
  </si>
  <si>
    <t>M3</t>
  </si>
  <si>
    <t>Masonary</t>
  </si>
  <si>
    <t>Plaster</t>
  </si>
  <si>
    <t>Ground</t>
  </si>
  <si>
    <t>Typical</t>
  </si>
  <si>
    <t>Foundation</t>
  </si>
  <si>
    <t>Column+beam+Slab</t>
  </si>
  <si>
    <t>Unit</t>
  </si>
  <si>
    <t>Block</t>
  </si>
  <si>
    <t>Steel Reinforcement</t>
  </si>
  <si>
    <t>Electricty</t>
  </si>
  <si>
    <t>Cost</t>
  </si>
  <si>
    <t>Plumping</t>
  </si>
  <si>
    <t>Wood Frame</t>
  </si>
  <si>
    <t>Calculations</t>
  </si>
  <si>
    <t>Cost of 1 M3 Concrete</t>
  </si>
  <si>
    <t>1000 Block</t>
  </si>
  <si>
    <t>COST</t>
  </si>
  <si>
    <t>BUILDING DATA</t>
  </si>
  <si>
    <t>Cost of 1000 Block</t>
  </si>
  <si>
    <t>No.of Floors (Ground+Typical)</t>
  </si>
  <si>
    <t>MATRIAL PRICE DATA</t>
  </si>
  <si>
    <t>Total Cost Concrete Works</t>
  </si>
  <si>
    <t>Total Cost Finishing Works</t>
  </si>
  <si>
    <t>Ground Floor Concrete Works</t>
  </si>
  <si>
    <t xml:space="preserve">Typical Floor Concrete Works </t>
  </si>
  <si>
    <t xml:space="preserve">Ground Floor Area </t>
  </si>
  <si>
    <t xml:space="preserve">Typical Floor  Area </t>
  </si>
  <si>
    <t>Ton</t>
  </si>
  <si>
    <t>1000Block</t>
  </si>
  <si>
    <t>DESIGNED BY</t>
  </si>
  <si>
    <t>Eng. Mostafa Amen</t>
  </si>
  <si>
    <t>البقرة (32)</t>
  </si>
  <si>
    <t xml:space="preserve">Ground Floor Finishing Works </t>
  </si>
  <si>
    <t xml:space="preserve">Typical Floor Finishing Works </t>
  </si>
  <si>
    <t>Total concrete cost Ground</t>
  </si>
  <si>
    <t>FOR ADVANCED ESTIMATION CONTACT US</t>
  </si>
  <si>
    <t>01004408941-01025342275-01065674427</t>
  </si>
  <si>
    <t>Design-Quantity Surveying- Estimation-Tender Documents Preparation-Value Engineering</t>
  </si>
  <si>
    <t>OUR SERVICES</t>
  </si>
  <si>
    <t>Masonry (25*12*6) cm</t>
  </si>
  <si>
    <t>Cost of 1M3 Plain concrete</t>
  </si>
  <si>
    <t>Total Plain concrete Ground</t>
  </si>
  <si>
    <r>
      <rPr>
        <b/>
        <sz val="11"/>
        <color rgb="FFFF0000"/>
        <rFont val="Arial"/>
        <family val="2"/>
        <scheme val="minor"/>
      </rPr>
      <t>NOTE</t>
    </r>
    <r>
      <rPr>
        <sz val="11"/>
        <color rgb="FFFF0000"/>
        <rFont val="Arial"/>
        <family val="2"/>
        <scheme val="minor"/>
      </rPr>
      <t xml:space="preserve"> </t>
    </r>
    <r>
      <rPr>
        <sz val="11"/>
        <color rgb="FF00B0F0"/>
        <rFont val="Arial"/>
        <family val="2"/>
        <scheme val="minor"/>
      </rPr>
      <t>Finshing include                                                 (Masonry-Internal Plaster-Wood frames-Plumbing conduits-Electricity main cables, main distribution board ,conduit without wires)</t>
    </r>
  </si>
  <si>
    <r>
      <rPr>
        <b/>
        <sz val="11"/>
        <color rgb="FFFF0000"/>
        <rFont val="Arial"/>
        <family val="2"/>
        <scheme val="minor"/>
      </rPr>
      <t>NOTE</t>
    </r>
    <r>
      <rPr>
        <sz val="11"/>
        <color rgb="FFFF0000"/>
        <rFont val="Arial"/>
        <family val="2"/>
        <scheme val="minor"/>
      </rPr>
      <t xml:space="preserve"> </t>
    </r>
    <r>
      <rPr>
        <sz val="11"/>
        <color rgb="FF00B0F0"/>
        <rFont val="Arial"/>
        <family val="2"/>
        <scheme val="minor"/>
      </rPr>
      <t xml:space="preserve">Concrete                                                                        Up to 6 floors , Isolated Footings system is used               More than 6 floors, Raft Foundation system is used                                       </t>
    </r>
  </si>
  <si>
    <r>
      <rPr>
        <b/>
        <sz val="11"/>
        <color rgb="FFFF0000"/>
        <rFont val="Arial"/>
        <family val="2"/>
        <scheme val="minor"/>
      </rPr>
      <t>NOTE</t>
    </r>
    <r>
      <rPr>
        <sz val="11"/>
        <color rgb="FFFF0000"/>
        <rFont val="Arial"/>
        <family val="2"/>
        <scheme val="minor"/>
      </rPr>
      <t xml:space="preserve"> </t>
    </r>
    <r>
      <rPr>
        <sz val="11"/>
        <color rgb="FF00B0F0"/>
        <rFont val="Arial"/>
        <family val="2"/>
        <scheme val="minor"/>
      </rPr>
      <t>Material</t>
    </r>
    <r>
      <rPr>
        <sz val="11"/>
        <color rgb="FFFF0000"/>
        <rFont val="Arial"/>
        <family val="2"/>
        <scheme val="minor"/>
      </rPr>
      <t xml:space="preserve"> </t>
    </r>
    <r>
      <rPr>
        <sz val="11"/>
        <color rgb="FF00B0F0"/>
        <rFont val="Arial"/>
        <family val="2"/>
        <scheme val="minor"/>
      </rPr>
      <t>Price</t>
    </r>
    <r>
      <rPr>
        <sz val="11"/>
        <color rgb="FFFF0000"/>
        <rFont val="Arial"/>
        <family val="2"/>
        <scheme val="minor"/>
      </rPr>
      <t xml:space="preserve">                                                                  </t>
    </r>
    <r>
      <rPr>
        <sz val="11"/>
        <color rgb="FF00B0F0"/>
        <rFont val="Arial"/>
        <family val="2"/>
        <scheme val="minor"/>
      </rPr>
      <t xml:space="preserve">Shown are just for guide you can change them                     All result without earthworks cost                                          </t>
    </r>
  </si>
  <si>
    <t>Eng. Magdy Mahmoud</t>
  </si>
  <si>
    <t>Eng. Eslam Saieed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</si>
</sst>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sz val="11"/>
      <color rgb="FFFFFF00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2"/>
      <color rgb="FFFFFF00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rgb="FF00B0F0"/>
      <name val="Arial Black"/>
      <family val="2"/>
    </font>
    <font>
      <sz val="12"/>
      <color theme="0"/>
      <name val="Arial"/>
      <family val="2"/>
      <scheme val="minor"/>
    </font>
    <font>
      <b/>
      <sz val="12"/>
      <color theme="0"/>
      <name val="BankGothic Md BT"/>
      <family val="2"/>
    </font>
    <font>
      <sz val="12"/>
      <color rgb="FF00B0F0"/>
      <name val="Arial Black"/>
      <family val="2"/>
    </font>
    <font>
      <sz val="11"/>
      <color theme="2" tint="-9.9978637043366805E-2"/>
      <name val="Arial"/>
      <family val="2"/>
      <scheme val="minor"/>
    </font>
    <font>
      <sz val="11"/>
      <color rgb="FF00B0F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74999237037263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4">
    <xf numFmtId="0" fontId="0" fillId="0" borderId="0" xfId="0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Border="1"/>
    <xf numFmtId="0" fontId="0" fillId="4" borderId="6" xfId="0" applyFill="1" applyBorder="1"/>
    <xf numFmtId="0" fontId="5" fillId="4" borderId="4" xfId="0" applyFont="1" applyFill="1" applyBorder="1"/>
    <xf numFmtId="0" fontId="0" fillId="0" borderId="0" xfId="0" applyAlignment="1">
      <alignment horizontal="center"/>
    </xf>
    <xf numFmtId="0" fontId="5" fillId="4" borderId="0" xfId="0" applyFont="1" applyFill="1" applyBorder="1" applyAlignment="1">
      <alignment horizontal="center"/>
    </xf>
    <xf numFmtId="0" fontId="9" fillId="4" borderId="0" xfId="2" applyFill="1"/>
    <xf numFmtId="0" fontId="0" fillId="4" borderId="0" xfId="0" applyFill="1" applyProtection="1">
      <protection locked="0"/>
    </xf>
    <xf numFmtId="0" fontId="0" fillId="4" borderId="0" xfId="0" applyFill="1" applyProtection="1"/>
    <xf numFmtId="0" fontId="0" fillId="4" borderId="1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9" fillId="4" borderId="0" xfId="2" applyFill="1" applyProtection="1"/>
    <xf numFmtId="0" fontId="17" fillId="4" borderId="0" xfId="0" applyFont="1" applyFill="1" applyBorder="1" applyProtection="1"/>
    <xf numFmtId="0" fontId="16" fillId="4" borderId="4" xfId="0" applyFont="1" applyFill="1" applyBorder="1" applyAlignment="1" applyProtection="1"/>
    <xf numFmtId="0" fontId="13" fillId="4" borderId="0" xfId="0" applyFont="1" applyFill="1" applyBorder="1" applyAlignment="1" applyProtection="1"/>
    <xf numFmtId="0" fontId="15" fillId="4" borderId="0" xfId="0" applyFont="1" applyFill="1" applyBorder="1" applyProtection="1"/>
    <xf numFmtId="0" fontId="11" fillId="4" borderId="0" xfId="0" applyFont="1" applyFill="1" applyBorder="1" applyProtection="1"/>
    <xf numFmtId="0" fontId="12" fillId="4" borderId="0" xfId="0" applyFont="1" applyFill="1" applyBorder="1" applyProtection="1"/>
    <xf numFmtId="0" fontId="14" fillId="4" borderId="0" xfId="0" applyFont="1" applyFill="1" applyBorder="1" applyProtection="1"/>
    <xf numFmtId="0" fontId="3" fillId="4" borderId="0" xfId="0" applyFont="1" applyFill="1" applyBorder="1" applyProtection="1"/>
    <xf numFmtId="0" fontId="13" fillId="4" borderId="4" xfId="0" applyFont="1" applyFill="1" applyBorder="1" applyAlignment="1" applyProtection="1"/>
    <xf numFmtId="0" fontId="3" fillId="4" borderId="5" xfId="0" applyFont="1" applyFill="1" applyBorder="1" applyProtection="1"/>
    <xf numFmtId="0" fontId="7" fillId="4" borderId="0" xfId="0" applyFont="1" applyFill="1" applyProtection="1"/>
    <xf numFmtId="0" fontId="2" fillId="4" borderId="0" xfId="0" applyFont="1" applyFill="1" applyProtection="1"/>
    <xf numFmtId="49" fontId="14" fillId="4" borderId="0" xfId="0" applyNumberFormat="1" applyFont="1" applyFill="1" applyBorder="1" applyProtection="1"/>
    <xf numFmtId="0" fontId="0" fillId="4" borderId="0" xfId="0" applyFont="1" applyFill="1" applyBorder="1" applyProtection="1"/>
    <xf numFmtId="0" fontId="0" fillId="4" borderId="0" xfId="0" applyFont="1" applyFill="1" applyProtection="1"/>
    <xf numFmtId="0" fontId="3" fillId="4" borderId="8" xfId="0" applyFont="1" applyFill="1" applyBorder="1" applyAlignment="1" applyProtection="1">
      <alignment horizontal="center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/>
    <xf numFmtId="0" fontId="3" fillId="4" borderId="15" xfId="0" applyFont="1" applyFill="1" applyBorder="1" applyAlignment="1" applyProtection="1">
      <alignment horizontal="center"/>
    </xf>
    <xf numFmtId="0" fontId="3" fillId="4" borderId="13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left"/>
    </xf>
    <xf numFmtId="164" fontId="5" fillId="4" borderId="8" xfId="1" applyNumberFormat="1" applyFont="1" applyFill="1" applyBorder="1" applyProtection="1"/>
    <xf numFmtId="0" fontId="5" fillId="4" borderId="6" xfId="0" applyFont="1" applyFill="1" applyBorder="1" applyAlignment="1" applyProtection="1">
      <alignment horizontal="center"/>
    </xf>
    <xf numFmtId="0" fontId="3" fillId="4" borderId="2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left"/>
    </xf>
    <xf numFmtId="164" fontId="5" fillId="4" borderId="10" xfId="1" applyNumberFormat="1" applyFont="1" applyFill="1" applyBorder="1" applyProtection="1"/>
    <xf numFmtId="0" fontId="3" fillId="4" borderId="21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left"/>
    </xf>
    <xf numFmtId="164" fontId="5" fillId="4" borderId="12" xfId="1" applyNumberFormat="1" applyFont="1" applyFill="1" applyBorder="1" applyProtection="1"/>
    <xf numFmtId="0" fontId="3" fillId="4" borderId="22" xfId="0" applyFont="1" applyFill="1" applyBorder="1" applyAlignment="1" applyProtection="1">
      <alignment horizontal="center"/>
    </xf>
    <xf numFmtId="0" fontId="5" fillId="4" borderId="0" xfId="0" applyFont="1" applyFill="1" applyBorder="1" applyProtection="1"/>
    <xf numFmtId="0" fontId="3" fillId="4" borderId="4" xfId="0" applyFont="1" applyFill="1" applyBorder="1" applyAlignment="1" applyProtection="1">
      <alignment horizontal="center"/>
    </xf>
    <xf numFmtId="164" fontId="5" fillId="4" borderId="12" xfId="0" applyNumberFormat="1" applyFont="1" applyFill="1" applyBorder="1" applyProtection="1"/>
    <xf numFmtId="164" fontId="5" fillId="4" borderId="8" xfId="0" applyNumberFormat="1" applyFont="1" applyFill="1" applyBorder="1" applyProtection="1"/>
    <xf numFmtId="164" fontId="5" fillId="4" borderId="10" xfId="0" applyNumberFormat="1" applyFont="1" applyFill="1" applyBorder="1" applyProtection="1"/>
    <xf numFmtId="0" fontId="5" fillId="4" borderId="17" xfId="0" applyFont="1" applyFill="1" applyBorder="1" applyAlignment="1" applyProtection="1">
      <alignment horizontal="center"/>
    </xf>
    <xf numFmtId="0" fontId="0" fillId="4" borderId="0" xfId="0" applyFill="1" applyAlignment="1" applyProtection="1">
      <alignment horizontal="center"/>
    </xf>
    <xf numFmtId="0" fontId="18" fillId="4" borderId="0" xfId="0" applyFont="1" applyFill="1" applyAlignment="1" applyProtection="1">
      <alignment vertical="top" wrapText="1"/>
    </xf>
    <xf numFmtId="0" fontId="0" fillId="2" borderId="0" xfId="0" applyFill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0" borderId="4" xfId="0" applyFont="1" applyBorder="1"/>
    <xf numFmtId="0" fontId="0" fillId="0" borderId="6" xfId="0" applyFont="1" applyBorder="1"/>
    <xf numFmtId="0" fontId="0" fillId="0" borderId="14" xfId="0" applyFont="1" applyBorder="1"/>
    <xf numFmtId="1" fontId="0" fillId="0" borderId="17" xfId="0" applyNumberFormat="1" applyFont="1" applyBorder="1"/>
    <xf numFmtId="0" fontId="18" fillId="5" borderId="1" xfId="0" applyFont="1" applyFill="1" applyBorder="1" applyAlignment="1" applyProtection="1">
      <alignment horizontal="left" vertical="top" wrapText="1"/>
    </xf>
    <xf numFmtId="0" fontId="18" fillId="5" borderId="2" xfId="0" applyFont="1" applyFill="1" applyBorder="1" applyAlignment="1" applyProtection="1">
      <alignment horizontal="left" vertical="top" wrapText="1"/>
    </xf>
    <xf numFmtId="0" fontId="18" fillId="5" borderId="3" xfId="0" applyFont="1" applyFill="1" applyBorder="1" applyAlignment="1" applyProtection="1">
      <alignment horizontal="left" vertical="top" wrapText="1"/>
    </xf>
    <xf numFmtId="0" fontId="18" fillId="5" borderId="14" xfId="0" applyFont="1" applyFill="1" applyBorder="1" applyAlignment="1" applyProtection="1">
      <alignment horizontal="left" vertical="top" wrapText="1"/>
    </xf>
    <xf numFmtId="0" fontId="18" fillId="5" borderId="5" xfId="0" applyFont="1" applyFill="1" applyBorder="1" applyAlignment="1" applyProtection="1">
      <alignment horizontal="left" vertical="top" wrapText="1"/>
    </xf>
    <xf numFmtId="0" fontId="18" fillId="5" borderId="17" xfId="0" applyFont="1" applyFill="1" applyBorder="1" applyAlignment="1" applyProtection="1">
      <alignment horizontal="left" vertical="top" wrapText="1"/>
    </xf>
    <xf numFmtId="0" fontId="18" fillId="5" borderId="4" xfId="0" applyFont="1" applyFill="1" applyBorder="1" applyAlignment="1" applyProtection="1">
      <alignment horizontal="left" vertical="top" wrapText="1"/>
    </xf>
    <xf numFmtId="0" fontId="18" fillId="5" borderId="0" xfId="0" applyFont="1" applyFill="1" applyBorder="1" applyAlignment="1" applyProtection="1">
      <alignment horizontal="left" vertical="top" wrapText="1"/>
    </xf>
    <xf numFmtId="0" fontId="18" fillId="5" borderId="6" xfId="0" applyFont="1" applyFill="1" applyBorder="1" applyAlignment="1" applyProtection="1">
      <alignment horizontal="left" vertical="top" wrapText="1"/>
    </xf>
    <xf numFmtId="0" fontId="6" fillId="3" borderId="18" xfId="0" applyFont="1" applyFill="1" applyBorder="1" applyAlignment="1" applyProtection="1">
      <alignment horizontal="center"/>
    </xf>
    <xf numFmtId="0" fontId="6" fillId="3" borderId="13" xfId="0" applyFont="1" applyFill="1" applyBorder="1" applyAlignment="1" applyProtection="1">
      <alignment horizontal="center"/>
    </xf>
    <xf numFmtId="0" fontId="6" fillId="3" borderId="19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6" fillId="3" borderId="6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Building%20Estimation.xlsx#Calculations!A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293076</xdr:colOff>
      <xdr:row>0</xdr:row>
      <xdr:rowOff>161192</xdr:rowOff>
    </xdr:from>
    <xdr:ext cx="4073771" cy="333105"/>
    <xdr:sp macro="" textlink="">
      <xdr:nvSpPr>
        <xdr:cNvPr id="2" name="Rectangle 1"/>
        <xdr:cNvSpPr/>
      </xdr:nvSpPr>
      <xdr:spPr>
        <a:xfrm>
          <a:off x="3941884" y="161192"/>
          <a:ext cx="4073771" cy="333105"/>
        </a:xfrm>
        <a:prstGeom prst="rect">
          <a:avLst/>
        </a:prstGeom>
        <a:solidFill>
          <a:schemeClr val="bg2">
            <a:lumMod val="90000"/>
          </a:schemeClr>
        </a:solidFill>
        <a:effectLst>
          <a:reflection blurRad="6350" stA="50000" endA="300" endPos="55000" dir="5400000" sy="-100000" algn="bl" rotWithShape="0"/>
        </a:effectLst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wrap="square" lIns="91440" tIns="45720" rIns="91440" bIns="45720">
          <a:spAutoFit/>
        </a:bodyPr>
        <a:lstStyle/>
        <a:p>
          <a:pPr marL="0" indent="0" algn="ctr"/>
          <a:r>
            <a:rPr lang="en-US" sz="1800" b="1" cap="none" spc="0">
              <a:ln w="0">
                <a:solidFill>
                  <a:schemeClr val="bg1"/>
                </a:solidFill>
              </a:ln>
              <a:solidFill>
                <a:srgbClr val="FFFF00"/>
              </a:solidFill>
              <a:effectLst>
                <a:glow rad="139700">
                  <a:schemeClr val="accent5">
                    <a:satMod val="175000"/>
                    <a:alpha val="4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ankGothic Lt BT" panose="020B0607020203060204" pitchFamily="34" charset="0"/>
              <a:ea typeface="Tahoma" panose="020B0604030504040204" pitchFamily="34" charset="0"/>
              <a:cs typeface="Arial" panose="020B0604020202020204" pitchFamily="34" charset="0"/>
            </a:rPr>
            <a:t>BUILDING COST ESTIMATION</a:t>
          </a:r>
        </a:p>
      </xdr:txBody>
    </xdr:sp>
    <xdr:clientData/>
  </xdr:oneCellAnchor>
  <xdr:oneCellAnchor>
    <xdr:from>
      <xdr:col>6</xdr:col>
      <xdr:colOff>367911</xdr:colOff>
      <xdr:row>7</xdr:row>
      <xdr:rowOff>59914</xdr:rowOff>
    </xdr:from>
    <xdr:ext cx="3729932" cy="342786"/>
    <xdr:sp macro="" textlink="">
      <xdr:nvSpPr>
        <xdr:cNvPr id="4" name="Rectangle 3"/>
        <xdr:cNvSpPr/>
      </xdr:nvSpPr>
      <xdr:spPr>
        <a:xfrm>
          <a:off x="3980084" y="1393414"/>
          <a:ext cx="3729932" cy="34278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ar-EG" sz="1600" b="1" i="0">
              <a:solidFill>
                <a:schemeClr val="bg2">
                  <a:lumMod val="90000"/>
                </a:schemeClr>
              </a:solidFill>
            </a:rPr>
            <a:t>سُبْحَانَكَ لَا عِلْمَ لَنَا إِلَّا مَا عَلَّمْتَنَا ۖ إِنَّكَ أَنتَ الْعَلِيمُ الْحَكِيمُ </a:t>
          </a:r>
          <a:endParaRPr lang="en-US" sz="1600" b="1" i="0" cap="none" spc="0">
            <a:ln w="6600">
              <a:solidFill>
                <a:schemeClr val="accent2"/>
              </a:solidFill>
              <a:prstDash val="solid"/>
            </a:ln>
            <a:solidFill>
              <a:schemeClr val="bg2">
                <a:lumMod val="90000"/>
              </a:schemeClr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oneCellAnchor>
  <xdr:oneCellAnchor>
    <xdr:from>
      <xdr:col>6</xdr:col>
      <xdr:colOff>799581</xdr:colOff>
      <xdr:row>3</xdr:row>
      <xdr:rowOff>167355</xdr:rowOff>
    </xdr:from>
    <xdr:ext cx="3006328" cy="333105"/>
    <xdr:sp macro="" textlink="">
      <xdr:nvSpPr>
        <xdr:cNvPr id="6" name="Rectangle 5">
          <a:hlinkClick xmlns:r="http://schemas.openxmlformats.org/officeDocument/2006/relationships" r:id="rId1"/>
        </xdr:cNvPr>
        <xdr:cNvSpPr/>
      </xdr:nvSpPr>
      <xdr:spPr>
        <a:xfrm>
          <a:off x="4411754" y="738855"/>
          <a:ext cx="3006328" cy="333105"/>
        </a:xfrm>
        <a:prstGeom prst="rect">
          <a:avLst/>
        </a:prstGeom>
        <a:solidFill>
          <a:schemeClr val="bg2">
            <a:lumMod val="90000"/>
          </a:schemeClr>
        </a:solidFill>
        <a:effectLst>
          <a:reflection blurRad="6350" stA="50000" endA="300" endPos="55000" dir="5400000" sy="-100000" algn="bl" rotWithShape="0"/>
        </a:effectLst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en-US" sz="1800" b="1" cap="none" spc="0">
              <a:ln w="0">
                <a:solidFill>
                  <a:schemeClr val="bg1"/>
                </a:solidFill>
              </a:ln>
              <a:solidFill>
                <a:srgbClr val="FFFF00"/>
              </a:solidFill>
              <a:effectLst>
                <a:glow rad="139700">
                  <a:schemeClr val="accent5">
                    <a:satMod val="175000"/>
                    <a:alpha val="40000"/>
                  </a:schemeClr>
                </a:glow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ankGothic Lt BT" panose="020B0607020203060204" pitchFamily="34" charset="0"/>
              <a:ea typeface="Tahoma" panose="020B0604030504040204" pitchFamily="34" charset="0"/>
              <a:cs typeface="Arial" panose="020B0604020202020204" pitchFamily="34" charset="0"/>
            </a:rPr>
            <a:t>ENTER TO PROGRAM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2"/>
  <sheetViews>
    <sheetView tabSelected="1" topLeftCell="C1" zoomScale="120" zoomScaleNormal="120" workbookViewId="0">
      <selection activeCell="L16" sqref="L16"/>
    </sheetView>
  </sheetViews>
  <sheetFormatPr defaultColWidth="9.125" defaultRowHeight="14.25" x14ac:dyDescent="0.2"/>
  <cols>
    <col min="1" max="5" width="9.125" style="10"/>
    <col min="6" max="6" width="8.625" style="10" customWidth="1"/>
    <col min="7" max="7" width="14.125" style="10" bestFit="1" customWidth="1"/>
    <col min="8" max="12" width="9.125" style="10"/>
    <col min="13" max="13" width="9.125" style="10" customWidth="1"/>
    <col min="14" max="14" width="31.25" style="10" customWidth="1"/>
    <col min="15" max="16384" width="9.125" style="10"/>
  </cols>
  <sheetData>
    <row r="1" spans="3:17" x14ac:dyDescent="0.2">
      <c r="F1" s="11"/>
      <c r="G1" s="12"/>
      <c r="H1" s="12"/>
      <c r="I1" s="12"/>
      <c r="J1" s="12"/>
      <c r="K1" s="12"/>
      <c r="L1" s="12"/>
      <c r="M1" s="13"/>
    </row>
    <row r="2" spans="3:17" x14ac:dyDescent="0.2">
      <c r="F2" s="14"/>
      <c r="G2" s="15"/>
      <c r="H2" s="15"/>
      <c r="I2" s="15"/>
      <c r="J2" s="15"/>
      <c r="K2" s="15"/>
      <c r="L2" s="15"/>
      <c r="M2" s="16"/>
    </row>
    <row r="3" spans="3:17" x14ac:dyDescent="0.2">
      <c r="F3" s="14"/>
      <c r="G3" s="15"/>
      <c r="H3" s="15"/>
      <c r="I3" s="15"/>
      <c r="J3" s="15"/>
      <c r="K3" s="15"/>
      <c r="L3" s="15"/>
      <c r="M3" s="16"/>
    </row>
    <row r="4" spans="3:17" x14ac:dyDescent="0.2">
      <c r="C4" s="17"/>
      <c r="F4" s="14"/>
      <c r="G4" s="15"/>
      <c r="H4" s="15"/>
      <c r="I4" s="15"/>
      <c r="J4" s="15"/>
      <c r="K4" s="15"/>
      <c r="L4" s="15"/>
      <c r="M4" s="16"/>
    </row>
    <row r="5" spans="3:17" x14ac:dyDescent="0.2">
      <c r="F5" s="14"/>
      <c r="G5" s="15"/>
      <c r="H5" s="15"/>
      <c r="I5" s="15"/>
      <c r="J5" s="15"/>
      <c r="K5" s="15"/>
      <c r="L5" s="15"/>
      <c r="M5" s="16"/>
    </row>
    <row r="6" spans="3:17" x14ac:dyDescent="0.2">
      <c r="F6" s="14"/>
      <c r="G6" s="15"/>
      <c r="H6" s="15"/>
      <c r="I6" s="15"/>
      <c r="J6" s="15"/>
      <c r="K6" s="15"/>
      <c r="L6" s="15"/>
      <c r="M6" s="16"/>
    </row>
    <row r="7" spans="3:17" ht="15" customHeight="1" x14ac:dyDescent="0.2">
      <c r="F7" s="14"/>
      <c r="G7" s="15"/>
      <c r="H7" s="15"/>
      <c r="I7" s="15"/>
      <c r="J7" s="15"/>
      <c r="K7" s="15"/>
      <c r="L7" s="15"/>
      <c r="M7" s="16"/>
    </row>
    <row r="8" spans="3:17" ht="15" customHeight="1" x14ac:dyDescent="0.2">
      <c r="F8" s="14"/>
      <c r="G8" s="15"/>
      <c r="H8" s="15"/>
      <c r="I8" s="15"/>
      <c r="J8" s="15"/>
      <c r="K8" s="15"/>
      <c r="L8" s="15"/>
      <c r="M8" s="16"/>
    </row>
    <row r="9" spans="3:17" x14ac:dyDescent="0.2">
      <c r="F9" s="14"/>
      <c r="G9" s="15"/>
      <c r="H9" s="15"/>
      <c r="I9" s="15"/>
      <c r="J9" s="15"/>
      <c r="K9" s="15"/>
      <c r="L9" s="15"/>
      <c r="M9" s="16"/>
    </row>
    <row r="10" spans="3:17" x14ac:dyDescent="0.2">
      <c r="F10" s="14"/>
      <c r="G10" s="15"/>
      <c r="H10" s="18" t="s">
        <v>44</v>
      </c>
      <c r="I10" s="15"/>
      <c r="J10" s="15"/>
      <c r="K10" s="15"/>
      <c r="L10" s="15"/>
      <c r="M10" s="16"/>
    </row>
    <row r="11" spans="3:17" x14ac:dyDescent="0.2">
      <c r="F11" s="14"/>
      <c r="G11" s="15"/>
      <c r="H11" s="15"/>
      <c r="I11" s="15"/>
      <c r="J11" s="15"/>
      <c r="K11" s="15"/>
      <c r="L11" s="15"/>
      <c r="M11" s="16"/>
    </row>
    <row r="12" spans="3:17" ht="15" customHeight="1" x14ac:dyDescent="0.4">
      <c r="F12" s="19" t="s">
        <v>42</v>
      </c>
      <c r="G12" s="20"/>
      <c r="H12" s="20"/>
      <c r="I12" s="15"/>
      <c r="J12" s="15"/>
      <c r="K12" s="15"/>
      <c r="L12" s="15"/>
      <c r="M12" s="16"/>
    </row>
    <row r="13" spans="3:17" ht="15.75" x14ac:dyDescent="0.25">
      <c r="F13" s="14"/>
      <c r="G13" s="21" t="s">
        <v>43</v>
      </c>
      <c r="H13" s="22"/>
      <c r="I13" s="23"/>
      <c r="J13" s="15"/>
      <c r="K13" s="15"/>
      <c r="L13" s="15"/>
      <c r="Q13" s="15"/>
    </row>
    <row r="14" spans="3:17" ht="15.75" x14ac:dyDescent="0.25">
      <c r="F14" s="14"/>
      <c r="G14" s="21" t="s">
        <v>58</v>
      </c>
      <c r="H14" s="24"/>
      <c r="I14" s="24"/>
      <c r="J14" s="25"/>
      <c r="K14" s="15"/>
      <c r="L14" s="15"/>
      <c r="Q14" s="15"/>
    </row>
    <row r="15" spans="3:17" ht="15.75" x14ac:dyDescent="0.25">
      <c r="F15" s="14"/>
      <c r="G15" s="21" t="s">
        <v>59</v>
      </c>
      <c r="H15" s="21"/>
      <c r="I15" s="21"/>
      <c r="J15" s="15"/>
      <c r="K15" s="15"/>
      <c r="L15" s="15"/>
    </row>
    <row r="16" spans="3:17" x14ac:dyDescent="0.2">
      <c r="K16" s="15"/>
      <c r="L16" s="15"/>
      <c r="M16" s="16"/>
    </row>
    <row r="17" spans="6:14" ht="19.5" x14ac:dyDescent="0.4">
      <c r="F17" s="26" t="s">
        <v>51</v>
      </c>
    </row>
    <row r="18" spans="6:14" ht="15" x14ac:dyDescent="0.25">
      <c r="G18" s="28" t="s">
        <v>50</v>
      </c>
      <c r="H18" s="29"/>
      <c r="I18" s="29"/>
      <c r="J18" s="29"/>
      <c r="K18" s="29"/>
      <c r="L18" s="29"/>
      <c r="M18" s="29"/>
      <c r="N18" s="29"/>
    </row>
    <row r="20" spans="6:14" ht="19.5" x14ac:dyDescent="0.4">
      <c r="F20" s="26" t="s">
        <v>48</v>
      </c>
      <c r="G20" s="15"/>
      <c r="H20" s="15"/>
      <c r="I20" s="15"/>
    </row>
    <row r="21" spans="6:14" ht="15" x14ac:dyDescent="0.2">
      <c r="F21" s="14"/>
      <c r="G21" s="30" t="s">
        <v>49</v>
      </c>
      <c r="H21" s="23"/>
      <c r="I21" s="31"/>
      <c r="J21" s="32"/>
      <c r="K21" s="32"/>
    </row>
    <row r="22" spans="6:14" x14ac:dyDescent="0.2">
      <c r="F22" s="16"/>
    </row>
  </sheetData>
  <sheetProtection password="CE9C" sheet="1" objects="1" scenarios="1"/>
  <customSheetViews>
    <customSheetView guid="{A82CF5A8-CFD1-44FC-8C58-403A85B9256D}" scale="120" topLeftCell="C1">
      <selection activeCell="L13" sqref="L13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zoomScale="130" zoomScaleNormal="130" workbookViewId="0"/>
  </sheetViews>
  <sheetFormatPr defaultColWidth="9.125" defaultRowHeight="14.25" x14ac:dyDescent="0.2"/>
  <cols>
    <col min="1" max="1" width="6.625" style="1" customWidth="1"/>
    <col min="2" max="2" width="26" style="1" customWidth="1"/>
    <col min="3" max="3" width="10.25" style="2" customWidth="1"/>
    <col min="4" max="4" width="12.75" style="1" customWidth="1"/>
    <col min="5" max="5" width="23.75" style="1" customWidth="1"/>
    <col min="6" max="6" width="26.625" style="1" customWidth="1"/>
    <col min="7" max="7" width="11.375" style="1" customWidth="1"/>
    <col min="8" max="8" width="9.125" style="1" customWidth="1"/>
    <col min="9" max="16384" width="9.125" style="1"/>
  </cols>
  <sheetData>
    <row r="1" spans="2:13" ht="0.75" customHeight="1" x14ac:dyDescent="0.2">
      <c r="B1" s="5"/>
      <c r="C1" s="7"/>
      <c r="D1" s="3"/>
      <c r="E1" s="3"/>
      <c r="F1" s="3"/>
      <c r="G1" s="3"/>
      <c r="H1" s="4"/>
    </row>
    <row r="2" spans="2:13" ht="15" thickBot="1" x14ac:dyDescent="0.25">
      <c r="B2" s="36"/>
      <c r="C2" s="37"/>
      <c r="D2" s="15"/>
      <c r="E2" s="15"/>
      <c r="F2" s="15"/>
      <c r="G2" s="15"/>
      <c r="H2" s="16"/>
      <c r="I2" s="10"/>
      <c r="J2" s="9"/>
    </row>
    <row r="3" spans="2:13" ht="18.75" thickBot="1" x14ac:dyDescent="0.3">
      <c r="B3" s="87" t="s">
        <v>0</v>
      </c>
      <c r="C3" s="88"/>
      <c r="D3" s="89"/>
      <c r="E3" s="38"/>
      <c r="F3" s="90" t="s">
        <v>7</v>
      </c>
      <c r="G3" s="91"/>
      <c r="H3" s="92"/>
      <c r="I3" s="10"/>
      <c r="J3" s="9"/>
    </row>
    <row r="4" spans="2:13" ht="15" thickBot="1" x14ac:dyDescent="0.25">
      <c r="B4" s="39"/>
      <c r="C4" s="40"/>
      <c r="D4" s="40"/>
      <c r="E4" s="38"/>
      <c r="F4" s="41"/>
      <c r="G4" s="41"/>
      <c r="H4" s="16"/>
      <c r="I4" s="10"/>
      <c r="J4" s="9"/>
    </row>
    <row r="5" spans="2:13" ht="15.75" thickBot="1" x14ac:dyDescent="0.3">
      <c r="B5" s="93" t="s">
        <v>30</v>
      </c>
      <c r="C5" s="94"/>
      <c r="D5" s="95"/>
      <c r="E5" s="38"/>
      <c r="F5" s="42" t="s">
        <v>36</v>
      </c>
      <c r="G5" s="43">
        <f>IF(D8=0,(0),IF(D8&lt;=6,('Up to 6 floors'!D16),('more than 6 floors'!D8)))</f>
        <v>0</v>
      </c>
      <c r="H5" s="44" t="s">
        <v>6</v>
      </c>
      <c r="I5" s="10"/>
      <c r="J5" s="9"/>
    </row>
    <row r="6" spans="2:13" x14ac:dyDescent="0.2">
      <c r="B6" s="42" t="s">
        <v>38</v>
      </c>
      <c r="C6" s="45" t="s">
        <v>11</v>
      </c>
      <c r="D6" s="33">
        <v>0</v>
      </c>
      <c r="E6" s="38"/>
      <c r="F6" s="46" t="s">
        <v>45</v>
      </c>
      <c r="G6" s="47">
        <f>IF(D8=0,(0),SUM('Up to 6 floors'!D8:D12))</f>
        <v>0</v>
      </c>
      <c r="H6" s="44" t="s">
        <v>6</v>
      </c>
      <c r="I6" s="10"/>
      <c r="J6" s="9"/>
    </row>
    <row r="7" spans="2:13" ht="15" thickBot="1" x14ac:dyDescent="0.25">
      <c r="B7" s="46" t="s">
        <v>39</v>
      </c>
      <c r="C7" s="48" t="s">
        <v>11</v>
      </c>
      <c r="D7" s="34">
        <v>0</v>
      </c>
      <c r="E7" s="38"/>
      <c r="F7" s="49" t="s">
        <v>8</v>
      </c>
      <c r="G7" s="50">
        <f>G5+G6</f>
        <v>0</v>
      </c>
      <c r="H7" s="44" t="s">
        <v>6</v>
      </c>
      <c r="I7" s="10"/>
      <c r="J7" s="9"/>
    </row>
    <row r="8" spans="2:13" ht="15" thickBot="1" x14ac:dyDescent="0.25">
      <c r="B8" s="49" t="s">
        <v>32</v>
      </c>
      <c r="C8" s="51"/>
      <c r="D8" s="35">
        <v>0</v>
      </c>
      <c r="E8" s="38"/>
      <c r="F8" s="25"/>
      <c r="G8" s="52"/>
      <c r="H8" s="44"/>
      <c r="I8" s="10"/>
      <c r="J8" s="9"/>
    </row>
    <row r="9" spans="2:13" ht="15" thickBot="1" x14ac:dyDescent="0.25">
      <c r="B9" s="53"/>
      <c r="C9" s="41"/>
      <c r="D9" s="41"/>
      <c r="E9" s="38"/>
      <c r="F9" s="42" t="s">
        <v>37</v>
      </c>
      <c r="G9" s="43">
        <f>IF(D8&lt;=1,(0),('Up to 6 floors'!D14*'Up to 6 floors'!E5))</f>
        <v>0</v>
      </c>
      <c r="H9" s="44" t="s">
        <v>6</v>
      </c>
      <c r="I9" s="10"/>
      <c r="J9" s="9"/>
    </row>
    <row r="10" spans="2:13" ht="15.75" thickBot="1" x14ac:dyDescent="0.3">
      <c r="B10" s="93" t="s">
        <v>33</v>
      </c>
      <c r="C10" s="94"/>
      <c r="D10" s="95"/>
      <c r="E10" s="38"/>
      <c r="F10" s="46" t="s">
        <v>46</v>
      </c>
      <c r="G10" s="47">
        <f>IF(D8&lt;=1,(0),(SUM('Up to 6 floors'!E8:E12)))</f>
        <v>0</v>
      </c>
      <c r="H10" s="44" t="s">
        <v>6</v>
      </c>
      <c r="I10" s="10"/>
      <c r="J10" s="9"/>
      <c r="M10" s="8"/>
    </row>
    <row r="11" spans="2:13" ht="15" thickBot="1" x14ac:dyDescent="0.25">
      <c r="B11" s="46" t="s">
        <v>3</v>
      </c>
      <c r="C11" s="48" t="s">
        <v>12</v>
      </c>
      <c r="D11" s="34">
        <v>30</v>
      </c>
      <c r="E11" s="25"/>
      <c r="F11" s="49" t="s">
        <v>9</v>
      </c>
      <c r="G11" s="54">
        <f>G9+G10</f>
        <v>0</v>
      </c>
      <c r="H11" s="44" t="s">
        <v>6</v>
      </c>
      <c r="I11" s="10"/>
      <c r="J11" s="9"/>
    </row>
    <row r="12" spans="2:13" ht="15" thickBot="1" x14ac:dyDescent="0.25">
      <c r="B12" s="46" t="s">
        <v>4</v>
      </c>
      <c r="C12" s="48" t="s">
        <v>12</v>
      </c>
      <c r="D12" s="34">
        <v>100</v>
      </c>
      <c r="E12" s="25"/>
      <c r="F12" s="25"/>
      <c r="G12" s="52"/>
      <c r="H12" s="44"/>
      <c r="I12" s="10"/>
      <c r="J12" s="9"/>
    </row>
    <row r="13" spans="2:13" x14ac:dyDescent="0.2">
      <c r="B13" s="46" t="s">
        <v>5</v>
      </c>
      <c r="C13" s="48" t="s">
        <v>40</v>
      </c>
      <c r="D13" s="34">
        <v>850</v>
      </c>
      <c r="E13" s="25"/>
      <c r="F13" s="42" t="s">
        <v>34</v>
      </c>
      <c r="G13" s="55">
        <f>G5+G9*(D8-1)</f>
        <v>0</v>
      </c>
      <c r="H13" s="44" t="s">
        <v>6</v>
      </c>
      <c r="I13" s="10"/>
      <c r="J13" s="9"/>
    </row>
    <row r="14" spans="2:13" x14ac:dyDescent="0.2">
      <c r="B14" s="46" t="s">
        <v>21</v>
      </c>
      <c r="C14" s="48" t="s">
        <v>40</v>
      </c>
      <c r="D14" s="34">
        <v>4800</v>
      </c>
      <c r="E14" s="25"/>
      <c r="F14" s="46" t="s">
        <v>35</v>
      </c>
      <c r="G14" s="56">
        <f>G6+G10*(D8-1)</f>
        <v>0</v>
      </c>
      <c r="H14" s="44" t="s">
        <v>6</v>
      </c>
      <c r="I14" s="10"/>
      <c r="J14" s="9"/>
    </row>
    <row r="15" spans="2:13" ht="15" thickBot="1" x14ac:dyDescent="0.25">
      <c r="B15" s="49" t="s">
        <v>52</v>
      </c>
      <c r="C15" s="51" t="s">
        <v>41</v>
      </c>
      <c r="D15" s="35">
        <v>400</v>
      </c>
      <c r="E15" s="27"/>
      <c r="F15" s="49" t="s">
        <v>10</v>
      </c>
      <c r="G15" s="54">
        <f>G13+G14</f>
        <v>0</v>
      </c>
      <c r="H15" s="57" t="s">
        <v>6</v>
      </c>
      <c r="I15" s="10"/>
      <c r="J15" s="9"/>
    </row>
    <row r="16" spans="2:13" ht="15" thickBot="1" x14ac:dyDescent="0.25">
      <c r="B16" s="58"/>
      <c r="C16" s="58"/>
      <c r="D16" s="58"/>
      <c r="E16" s="10"/>
      <c r="F16" s="10"/>
      <c r="G16" s="10"/>
      <c r="H16" s="10"/>
      <c r="I16" s="10"/>
      <c r="J16" s="9"/>
    </row>
    <row r="17" spans="2:10" ht="45" customHeight="1" x14ac:dyDescent="0.2">
      <c r="B17" s="78" t="s">
        <v>57</v>
      </c>
      <c r="C17" s="79"/>
      <c r="D17" s="80"/>
      <c r="E17" s="10"/>
      <c r="F17" s="78" t="s">
        <v>55</v>
      </c>
      <c r="G17" s="79"/>
      <c r="H17" s="80"/>
      <c r="I17" s="59"/>
      <c r="J17" s="9"/>
    </row>
    <row r="18" spans="2:10" ht="15" thickBot="1" x14ac:dyDescent="0.25">
      <c r="B18" s="81"/>
      <c r="C18" s="82"/>
      <c r="D18" s="83"/>
      <c r="E18" s="10"/>
      <c r="F18" s="81"/>
      <c r="G18" s="82"/>
      <c r="H18" s="83"/>
      <c r="I18" s="59"/>
      <c r="J18" s="9"/>
    </row>
    <row r="19" spans="2:10" ht="15" customHeight="1" x14ac:dyDescent="0.2">
      <c r="B19" s="10"/>
      <c r="C19" s="58"/>
      <c r="D19" s="10"/>
      <c r="E19" s="10"/>
      <c r="F19" s="78" t="s">
        <v>56</v>
      </c>
      <c r="G19" s="79"/>
      <c r="H19" s="80"/>
      <c r="I19" s="10"/>
      <c r="J19" s="9"/>
    </row>
    <row r="20" spans="2:10" x14ac:dyDescent="0.2">
      <c r="B20" s="10"/>
      <c r="C20" s="58"/>
      <c r="D20" s="10"/>
      <c r="E20" s="10"/>
      <c r="F20" s="84"/>
      <c r="G20" s="85"/>
      <c r="H20" s="86"/>
      <c r="I20" s="10"/>
      <c r="J20" s="9"/>
    </row>
    <row r="21" spans="2:10" ht="15" thickBot="1" x14ac:dyDescent="0.25">
      <c r="F21" s="81"/>
      <c r="G21" s="82"/>
      <c r="H21" s="83"/>
    </row>
  </sheetData>
  <sheetProtection password="CE9C" sheet="1" objects="1" scenarios="1"/>
  <customSheetViews>
    <customSheetView guid="{A82CF5A8-CFD1-44FC-8C58-403A85B9256D}" scale="130">
      <selection activeCell="A19" sqref="A19"/>
      <pageMargins left="0.7" right="0.7" top="0.75" bottom="0.75" header="0.3" footer="0.3"/>
      <pageSetup paperSize="9" orientation="portrait" r:id="rId1"/>
    </customSheetView>
  </customSheetViews>
  <mergeCells count="7">
    <mergeCell ref="F17:H18"/>
    <mergeCell ref="F19:H21"/>
    <mergeCell ref="B3:D3"/>
    <mergeCell ref="F3:H3"/>
    <mergeCell ref="B5:D5"/>
    <mergeCell ref="B10:D10"/>
    <mergeCell ref="B17:D18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D13" sqref="D13"/>
    </sheetView>
  </sheetViews>
  <sheetFormatPr defaultRowHeight="14.25" x14ac:dyDescent="0.2"/>
  <cols>
    <col min="1" max="2" width="9" style="61"/>
    <col min="3" max="3" width="26.25" style="61" bestFit="1" customWidth="1"/>
    <col min="4" max="7" width="9" style="61"/>
    <col min="8" max="8" width="12.25" style="61" customWidth="1"/>
    <col min="9" max="9" width="10.125" style="61" bestFit="1" customWidth="1"/>
    <col min="10" max="16384" width="9" style="61"/>
  </cols>
  <sheetData>
    <row r="2" spans="2:9" x14ac:dyDescent="0.2">
      <c r="C2" s="96" t="s">
        <v>26</v>
      </c>
      <c r="D2" s="96"/>
      <c r="E2" s="96"/>
      <c r="F2" s="96"/>
    </row>
    <row r="3" spans="2:9" ht="15" customHeight="1" x14ac:dyDescent="0.2">
      <c r="C3" s="61" t="s">
        <v>1</v>
      </c>
      <c r="D3" s="61" t="s">
        <v>15</v>
      </c>
      <c r="E3" s="61" t="s">
        <v>16</v>
      </c>
      <c r="F3" s="62" t="s">
        <v>19</v>
      </c>
      <c r="H3" s="61" t="s">
        <v>2</v>
      </c>
      <c r="I3" s="61" t="s">
        <v>6</v>
      </c>
    </row>
    <row r="4" spans="2:9" ht="15.75" customHeight="1" x14ac:dyDescent="0.2">
      <c r="C4" s="61" t="s">
        <v>17</v>
      </c>
      <c r="D4" s="96">
        <f>1.5*1.5*0.5*1.3*(Calculations!D6/10)</f>
        <v>0</v>
      </c>
      <c r="E4" s="96"/>
      <c r="F4" s="62" t="s">
        <v>12</v>
      </c>
    </row>
    <row r="5" spans="2:9" x14ac:dyDescent="0.2">
      <c r="C5" s="61" t="s">
        <v>18</v>
      </c>
      <c r="D5" s="62">
        <f>Calculations!D6*0.3</f>
        <v>0</v>
      </c>
      <c r="E5" s="62">
        <f>Calculations!D7*0.3</f>
        <v>0</v>
      </c>
      <c r="F5" s="62" t="s">
        <v>12</v>
      </c>
    </row>
    <row r="6" spans="2:9" x14ac:dyDescent="0.2">
      <c r="C6" s="61" t="s">
        <v>13</v>
      </c>
      <c r="D6" s="62">
        <f>80*Calculations!D6</f>
        <v>0</v>
      </c>
      <c r="E6" s="62">
        <f>80*Calculations!D7</f>
        <v>0</v>
      </c>
      <c r="F6" s="62" t="s">
        <v>20</v>
      </c>
    </row>
    <row r="7" spans="2:9" ht="15" thickBot="1" x14ac:dyDescent="0.25">
      <c r="C7" s="61" t="s">
        <v>14</v>
      </c>
      <c r="D7" s="62">
        <f>3*Calculations!D6</f>
        <v>0</v>
      </c>
      <c r="E7" s="62">
        <f>3*Calculations!D7</f>
        <v>0</v>
      </c>
      <c r="F7" s="62" t="s">
        <v>11</v>
      </c>
    </row>
    <row r="8" spans="2:9" x14ac:dyDescent="0.2">
      <c r="B8" s="100" t="s">
        <v>29</v>
      </c>
      <c r="C8" s="63" t="s">
        <v>13</v>
      </c>
      <c r="D8" s="64">
        <f>D15*(D6/1000)</f>
        <v>0</v>
      </c>
      <c r="E8" s="64">
        <f>D15*(E6/1000)</f>
        <v>0</v>
      </c>
      <c r="F8" s="65" t="s">
        <v>23</v>
      </c>
      <c r="H8" s="61">
        <v>450</v>
      </c>
      <c r="I8" s="61" t="s">
        <v>28</v>
      </c>
    </row>
    <row r="9" spans="2:9" x14ac:dyDescent="0.2">
      <c r="B9" s="101"/>
      <c r="C9" s="66" t="s">
        <v>14</v>
      </c>
      <c r="D9" s="67">
        <f>(14+I21)*D7</f>
        <v>0</v>
      </c>
      <c r="E9" s="67">
        <f>(14+I21)*E7</f>
        <v>0</v>
      </c>
      <c r="F9" s="68" t="s">
        <v>23</v>
      </c>
      <c r="H9" s="61">
        <v>30</v>
      </c>
    </row>
    <row r="10" spans="2:9" x14ac:dyDescent="0.2">
      <c r="B10" s="101"/>
      <c r="C10" s="66" t="s">
        <v>22</v>
      </c>
      <c r="D10" s="67">
        <f>40*Calculations!D6</f>
        <v>0</v>
      </c>
      <c r="E10" s="67">
        <f>40*Calculations!D7</f>
        <v>0</v>
      </c>
      <c r="F10" s="68" t="s">
        <v>23</v>
      </c>
      <c r="H10" s="61">
        <v>40</v>
      </c>
    </row>
    <row r="11" spans="2:9" x14ac:dyDescent="0.2">
      <c r="B11" s="101"/>
      <c r="C11" s="66" t="s">
        <v>24</v>
      </c>
      <c r="D11" s="67">
        <f>15*Calculations!D6</f>
        <v>0</v>
      </c>
      <c r="E11" s="67">
        <f>15*Calculations!D7</f>
        <v>0</v>
      </c>
      <c r="F11" s="68" t="s">
        <v>23</v>
      </c>
      <c r="H11" s="61">
        <v>15</v>
      </c>
    </row>
    <row r="12" spans="2:9" ht="15" thickBot="1" x14ac:dyDescent="0.25">
      <c r="B12" s="102"/>
      <c r="C12" s="69" t="s">
        <v>25</v>
      </c>
      <c r="D12" s="70">
        <f>150*0.06*Calculations!D6</f>
        <v>0</v>
      </c>
      <c r="E12" s="70">
        <f>150*0.06*Calculations!D7</f>
        <v>0</v>
      </c>
      <c r="F12" s="71" t="s">
        <v>23</v>
      </c>
      <c r="H12" s="61">
        <v>150</v>
      </c>
    </row>
    <row r="13" spans="2:9" x14ac:dyDescent="0.2">
      <c r="D13" s="62"/>
      <c r="E13" s="62"/>
      <c r="F13" s="62"/>
    </row>
    <row r="14" spans="2:9" x14ac:dyDescent="0.2">
      <c r="C14" s="61" t="s">
        <v>27</v>
      </c>
      <c r="D14" s="62">
        <f>0.4*Calculations!D11+0.8*Calculations!D12+(375*Calculations!D13)/1000+(110*Calculations!D14)/1000+300</f>
        <v>1238.75</v>
      </c>
      <c r="E14" s="62" t="s">
        <v>6</v>
      </c>
    </row>
    <row r="15" spans="2:9" x14ac:dyDescent="0.2">
      <c r="C15" s="61" t="s">
        <v>31</v>
      </c>
      <c r="D15" s="62">
        <f>Calculations!D15+Calculations!D11+(250*Calculations!D13)/1000+220</f>
        <v>862.5</v>
      </c>
      <c r="E15" s="62" t="s">
        <v>6</v>
      </c>
    </row>
    <row r="16" spans="2:9" ht="15" thickBot="1" x14ac:dyDescent="0.25">
      <c r="C16" s="72" t="s">
        <v>47</v>
      </c>
      <c r="D16" s="73">
        <f>D14*(D4+D5)+D18</f>
        <v>0</v>
      </c>
      <c r="E16" s="62"/>
    </row>
    <row r="17" spans="3:9" x14ac:dyDescent="0.2">
      <c r="C17" s="61" t="s">
        <v>53</v>
      </c>
      <c r="D17" s="62">
        <f>0.4*Calculations!D11+0.8*Calculations!D12+(250*Calculations!D13)/1000+120</f>
        <v>424.5</v>
      </c>
      <c r="E17" s="62"/>
      <c r="F17" s="97" t="s">
        <v>14</v>
      </c>
      <c r="G17" s="98"/>
      <c r="H17" s="98"/>
      <c r="I17" s="99"/>
    </row>
    <row r="18" spans="3:9" x14ac:dyDescent="0.2">
      <c r="C18" s="61" t="s">
        <v>54</v>
      </c>
      <c r="D18" s="62">
        <f>1.7*1.7*0.1*(Calculations!D6/10)*'Up to 6 floors'!D17</f>
        <v>0</v>
      </c>
      <c r="E18" s="62"/>
      <c r="F18" s="74">
        <v>400</v>
      </c>
      <c r="G18" s="66">
        <f>F18*Calculations!D13/1000</f>
        <v>340</v>
      </c>
      <c r="H18" s="66">
        <f>Calculations!D11</f>
        <v>30</v>
      </c>
      <c r="I18" s="75">
        <f>H18+G18</f>
        <v>370</v>
      </c>
    </row>
    <row r="19" spans="3:9" x14ac:dyDescent="0.2">
      <c r="D19" s="62"/>
      <c r="E19" s="62"/>
      <c r="F19" s="74">
        <v>300</v>
      </c>
      <c r="G19" s="66">
        <f>'Up to 6 floors'!F19*Calculations!D13/1000</f>
        <v>255</v>
      </c>
      <c r="H19" s="66">
        <f>Calculations!D11</f>
        <v>30</v>
      </c>
      <c r="I19" s="75">
        <f>H19+G19</f>
        <v>285</v>
      </c>
    </row>
    <row r="20" spans="3:9" x14ac:dyDescent="0.2">
      <c r="F20" s="74"/>
      <c r="G20" s="66"/>
      <c r="H20" s="66"/>
      <c r="I20" s="75">
        <f>I19+I18</f>
        <v>655</v>
      </c>
    </row>
    <row r="21" spans="3:9" ht="15" thickBot="1" x14ac:dyDescent="0.25">
      <c r="F21" s="76"/>
      <c r="G21" s="69"/>
      <c r="H21" s="69"/>
      <c r="I21" s="77">
        <f>I20*0.025</f>
        <v>16.375</v>
      </c>
    </row>
  </sheetData>
  <sheetProtection password="CE9C" sheet="1" objects="1" scenarios="1"/>
  <customSheetViews>
    <customSheetView guid="{A82CF5A8-CFD1-44FC-8C58-403A85B9256D}" state="hidden">
      <selection activeCell="D13" sqref="D13"/>
      <pageMargins left="0.7" right="0.7" top="0.75" bottom="0.75" header="0.3" footer="0.3"/>
      <pageSetup paperSize="9" orientation="portrait" r:id="rId1"/>
    </customSheetView>
  </customSheetViews>
  <mergeCells count="4">
    <mergeCell ref="D4:E4"/>
    <mergeCell ref="C2:F2"/>
    <mergeCell ref="F17:I17"/>
    <mergeCell ref="B8:B12"/>
  </mergeCell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0"/>
  <sheetViews>
    <sheetView workbookViewId="0">
      <selection activeCell="D6" sqref="D6"/>
    </sheetView>
  </sheetViews>
  <sheetFormatPr defaultRowHeight="14.25" x14ac:dyDescent="0.2"/>
  <cols>
    <col min="3" max="3" width="27.375" customWidth="1"/>
  </cols>
  <sheetData>
    <row r="2" spans="3:6" x14ac:dyDescent="0.2">
      <c r="C2" t="s">
        <v>1</v>
      </c>
      <c r="D2" t="s">
        <v>15</v>
      </c>
      <c r="E2" t="s">
        <v>16</v>
      </c>
      <c r="F2" s="6" t="s">
        <v>19</v>
      </c>
    </row>
    <row r="3" spans="3:6" x14ac:dyDescent="0.2">
      <c r="C3" t="s">
        <v>17</v>
      </c>
      <c r="D3" s="103">
        <f>Calculations!D6*(Calculations!D8/10)</f>
        <v>0</v>
      </c>
      <c r="E3" s="103"/>
      <c r="F3" t="s">
        <v>12</v>
      </c>
    </row>
    <row r="4" spans="3:6" x14ac:dyDescent="0.2">
      <c r="C4" t="s">
        <v>18</v>
      </c>
      <c r="D4" s="6">
        <f>Calculations!D6*0.3</f>
        <v>0</v>
      </c>
      <c r="E4" s="6">
        <f>Calculations!D7*0.3</f>
        <v>0</v>
      </c>
      <c r="F4" s="6" t="s">
        <v>12</v>
      </c>
    </row>
    <row r="7" spans="3:6" x14ac:dyDescent="0.2">
      <c r="C7" t="s">
        <v>27</v>
      </c>
      <c r="D7" s="6">
        <f>0.4*Calculations!D11+0.8*Calculations!D12+(375*Calculations!D13)/1000+(110*Calculations!D14/1000)+300</f>
        <v>1238.75</v>
      </c>
      <c r="E7" s="6" t="s">
        <v>6</v>
      </c>
    </row>
    <row r="8" spans="3:6" x14ac:dyDescent="0.2">
      <c r="C8" s="60" t="s">
        <v>47</v>
      </c>
      <c r="D8" s="60">
        <f>D7*(D3+D4)+D10</f>
        <v>0</v>
      </c>
    </row>
    <row r="9" spans="3:6" x14ac:dyDescent="0.2">
      <c r="C9" t="s">
        <v>53</v>
      </c>
      <c r="D9">
        <f>0.4*Calculations!D11+0.8*Calculations!D12+(250*Calculations!D13)/1000+120</f>
        <v>424.5</v>
      </c>
    </row>
    <row r="10" spans="3:6" x14ac:dyDescent="0.2">
      <c r="C10" t="s">
        <v>54</v>
      </c>
      <c r="D10">
        <f>Calculations!D6*0.1*'more than 6 floors'!D9</f>
        <v>0</v>
      </c>
    </row>
  </sheetData>
  <sheetProtection password="CC20" sheet="1" objects="1" scenarios="1"/>
  <customSheetViews>
    <customSheetView guid="{A82CF5A8-CFD1-44FC-8C58-403A85B9256D}" state="hidden">
      <selection activeCell="D6" sqref="D6"/>
      <pageMargins left="0.7" right="0.7" top="0.75" bottom="0.75" header="0.3" footer="0.3"/>
    </customSheetView>
  </customSheetViews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</vt:lpstr>
      <vt:lpstr>Calculations</vt:lpstr>
      <vt:lpstr>Up to 6 floors</vt:lpstr>
      <vt:lpstr>more than 6 floors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Magdey Mahmoud Tantawey</dc:creator>
  <cp:lastModifiedBy>VoRteX</cp:lastModifiedBy>
  <cp:lastPrinted>2015-04-15T09:25:45Z</cp:lastPrinted>
  <dcterms:created xsi:type="dcterms:W3CDTF">2015-04-14T11:55:43Z</dcterms:created>
  <dcterms:modified xsi:type="dcterms:W3CDTF">2015-04-19T07:56:04Z</dcterms:modified>
</cp:coreProperties>
</file>